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My Documents\Hjellestad seilforening\2026\Årsmøte\"/>
    </mc:Choice>
  </mc:AlternateContent>
  <xr:revisionPtr revIDLastSave="0" documentId="13_ncr:1_{5EA72E17-31A1-426F-B999-11905F76522B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Budsjett 2026" sheetId="1" r:id="rId1"/>
    <sheet name="Resultatregnskap 2025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0" i="3" l="1"/>
  <c r="C131" i="3" s="1"/>
  <c r="B130" i="3"/>
  <c r="B131" i="3" s="1"/>
  <c r="D131" i="3" s="1"/>
  <c r="D129" i="3"/>
  <c r="E129" i="3" s="1"/>
  <c r="D124" i="3"/>
  <c r="E124" i="3" s="1"/>
  <c r="D122" i="3"/>
  <c r="E122" i="3" s="1"/>
  <c r="D120" i="3"/>
  <c r="E120" i="3" s="1"/>
  <c r="C117" i="3"/>
  <c r="C118" i="3" s="1"/>
  <c r="B117" i="3"/>
  <c r="B118" i="3" s="1"/>
  <c r="D118" i="3" s="1"/>
  <c r="E116" i="3"/>
  <c r="D116" i="3"/>
  <c r="C110" i="3"/>
  <c r="B110" i="3"/>
  <c r="D110" i="3" s="1"/>
  <c r="D109" i="3"/>
  <c r="E109" i="3" s="1"/>
  <c r="E108" i="3"/>
  <c r="D108" i="3"/>
  <c r="D107" i="3"/>
  <c r="E107" i="3" s="1"/>
  <c r="C104" i="3"/>
  <c r="C111" i="3" s="1"/>
  <c r="B104" i="3"/>
  <c r="B111" i="3" s="1"/>
  <c r="D103" i="3"/>
  <c r="E103" i="3" s="1"/>
  <c r="C95" i="3"/>
  <c r="B95" i="3"/>
  <c r="D95" i="3" s="1"/>
  <c r="D94" i="3"/>
  <c r="E94" i="3" s="1"/>
  <c r="E93" i="3"/>
  <c r="D93" i="3"/>
  <c r="D92" i="3"/>
  <c r="E92" i="3" s="1"/>
  <c r="D91" i="3"/>
  <c r="E91" i="3" s="1"/>
  <c r="D90" i="3"/>
  <c r="E90" i="3" s="1"/>
  <c r="D89" i="3"/>
  <c r="E89" i="3" s="1"/>
  <c r="D88" i="3"/>
  <c r="E88" i="3" s="1"/>
  <c r="E87" i="3"/>
  <c r="D87" i="3"/>
  <c r="D86" i="3"/>
  <c r="E86" i="3" s="1"/>
  <c r="E85" i="3"/>
  <c r="D85" i="3"/>
  <c r="E84" i="3"/>
  <c r="D84" i="3"/>
  <c r="D83" i="3"/>
  <c r="E83" i="3" s="1"/>
  <c r="D82" i="3"/>
  <c r="E82" i="3" s="1"/>
  <c r="E81" i="3"/>
  <c r="D81" i="3"/>
  <c r="D80" i="3"/>
  <c r="E80" i="3" s="1"/>
  <c r="E79" i="3"/>
  <c r="D79" i="3"/>
  <c r="D78" i="3"/>
  <c r="E78" i="3" s="1"/>
  <c r="E77" i="3"/>
  <c r="D77" i="3"/>
  <c r="D76" i="3"/>
  <c r="E76" i="3" s="1"/>
  <c r="E75" i="3"/>
  <c r="D75" i="3"/>
  <c r="D74" i="3"/>
  <c r="E74" i="3" s="1"/>
  <c r="E73" i="3"/>
  <c r="D73" i="3"/>
  <c r="D72" i="3"/>
  <c r="E72" i="3" s="1"/>
  <c r="E71" i="3"/>
  <c r="D71" i="3"/>
  <c r="E70" i="3"/>
  <c r="D70" i="3"/>
  <c r="E69" i="3"/>
  <c r="D69" i="3"/>
  <c r="D68" i="3"/>
  <c r="E68" i="3" s="1"/>
  <c r="E67" i="3"/>
  <c r="D67" i="3"/>
  <c r="D66" i="3"/>
  <c r="E66" i="3" s="1"/>
  <c r="D65" i="3"/>
  <c r="E65" i="3" s="1"/>
  <c r="D64" i="3"/>
  <c r="E64" i="3" s="1"/>
  <c r="E63" i="3"/>
  <c r="D63" i="3"/>
  <c r="D62" i="3"/>
  <c r="E62" i="3" s="1"/>
  <c r="E61" i="3"/>
  <c r="D61" i="3"/>
  <c r="D60" i="3"/>
  <c r="E60" i="3" s="1"/>
  <c r="D59" i="3"/>
  <c r="E59" i="3" s="1"/>
  <c r="D58" i="3"/>
  <c r="E58" i="3" s="1"/>
  <c r="E57" i="3"/>
  <c r="D57" i="3"/>
  <c r="D56" i="3"/>
  <c r="E56" i="3" s="1"/>
  <c r="E55" i="3"/>
  <c r="D55" i="3"/>
  <c r="D54" i="3"/>
  <c r="E54" i="3" s="1"/>
  <c r="D53" i="3"/>
  <c r="E53" i="3" s="1"/>
  <c r="D52" i="3"/>
  <c r="E52" i="3" s="1"/>
  <c r="E51" i="3"/>
  <c r="D51" i="3"/>
  <c r="E50" i="3"/>
  <c r="D50" i="3"/>
  <c r="E49" i="3"/>
  <c r="D49" i="3"/>
  <c r="C46" i="3"/>
  <c r="E46" i="3" s="1"/>
  <c r="B46" i="3"/>
  <c r="D46" i="3" s="1"/>
  <c r="E45" i="3"/>
  <c r="D45" i="3"/>
  <c r="C42" i="3"/>
  <c r="B42" i="3"/>
  <c r="D42" i="3" s="1"/>
  <c r="E41" i="3"/>
  <c r="D41" i="3"/>
  <c r="C38" i="3"/>
  <c r="E38" i="3" s="1"/>
  <c r="B38" i="3"/>
  <c r="D38" i="3" s="1"/>
  <c r="D37" i="3"/>
  <c r="E37" i="3" s="1"/>
  <c r="E36" i="3"/>
  <c r="D36" i="3"/>
  <c r="E35" i="3"/>
  <c r="D35" i="3"/>
  <c r="E34" i="3"/>
  <c r="D34" i="3"/>
  <c r="C31" i="3"/>
  <c r="C96" i="3" s="1"/>
  <c r="B31" i="3"/>
  <c r="B96" i="3" s="1"/>
  <c r="D96" i="3" s="1"/>
  <c r="D30" i="3"/>
  <c r="E30" i="3" s="1"/>
  <c r="E29" i="3"/>
  <c r="D29" i="3"/>
  <c r="E28" i="3"/>
  <c r="D28" i="3"/>
  <c r="C22" i="3"/>
  <c r="B22" i="3"/>
  <c r="D22" i="3" s="1"/>
  <c r="E21" i="3"/>
  <c r="D21" i="3"/>
  <c r="E20" i="3"/>
  <c r="D20" i="3"/>
  <c r="E19" i="3"/>
  <c r="D19" i="3"/>
  <c r="D18" i="3"/>
  <c r="E18" i="3" s="1"/>
  <c r="D17" i="3"/>
  <c r="E17" i="3" s="1"/>
  <c r="D16" i="3"/>
  <c r="E16" i="3" s="1"/>
  <c r="E15" i="3"/>
  <c r="D15" i="3"/>
  <c r="E14" i="3"/>
  <c r="D14" i="3"/>
  <c r="E13" i="3"/>
  <c r="D13" i="3"/>
  <c r="C10" i="3"/>
  <c r="C23" i="3" s="1"/>
  <c r="B10" i="3"/>
  <c r="D10" i="3" s="1"/>
  <c r="D9" i="3"/>
  <c r="E9" i="3" s="1"/>
  <c r="E8" i="3"/>
  <c r="D8" i="3"/>
  <c r="E7" i="3"/>
  <c r="D7" i="3"/>
  <c r="E6" i="3"/>
  <c r="D6" i="3"/>
  <c r="E110" i="3" l="1"/>
  <c r="E118" i="3"/>
  <c r="D111" i="3"/>
  <c r="E95" i="3"/>
  <c r="E96" i="3"/>
  <c r="E22" i="3"/>
  <c r="E42" i="3"/>
  <c r="C98" i="3"/>
  <c r="E111" i="3"/>
  <c r="E131" i="3"/>
  <c r="D117" i="3"/>
  <c r="E117" i="3" s="1"/>
  <c r="D31" i="3"/>
  <c r="E31" i="3"/>
  <c r="E10" i="3"/>
  <c r="D104" i="3"/>
  <c r="D130" i="3"/>
  <c r="E104" i="3"/>
  <c r="E130" i="3"/>
  <c r="B23" i="3"/>
  <c r="B64" i="1"/>
  <c r="B36" i="1"/>
  <c r="B32" i="1"/>
  <c r="B28" i="1"/>
  <c r="B21" i="1"/>
  <c r="B14" i="1"/>
  <c r="B8" i="1"/>
  <c r="C64" i="1"/>
  <c r="C36" i="1"/>
  <c r="C32" i="1"/>
  <c r="C28" i="1"/>
  <c r="C21" i="1"/>
  <c r="C14" i="1"/>
  <c r="C8" i="1"/>
  <c r="B98" i="3" l="1"/>
  <c r="D98" i="3" s="1"/>
  <c r="D23" i="3"/>
  <c r="E23" i="3" s="1"/>
  <c r="E98" i="3"/>
  <c r="C15" i="1"/>
  <c r="B65" i="1"/>
  <c r="B15" i="1"/>
  <c r="C65" i="1"/>
  <c r="C67" i="1" l="1"/>
  <c r="B67" i="1"/>
</calcChain>
</file>

<file path=xl/sharedStrings.xml><?xml version="1.0" encoding="utf-8"?>
<sst xmlns="http://schemas.openxmlformats.org/spreadsheetml/2006/main" count="217" uniqueCount="117">
  <si>
    <t>Resultatregnskap for Hjellestad Seilforening (2025)</t>
  </si>
  <si>
    <t>Driftsinntekter</t>
  </si>
  <si>
    <t>2025</t>
  </si>
  <si>
    <t>2024</t>
  </si>
  <si>
    <t>Endring</t>
  </si>
  <si>
    <t>Endring i %</t>
  </si>
  <si>
    <t>Salgsinntekt</t>
  </si>
  <si>
    <t/>
  </si>
  <si>
    <t>3100 Salgsinntekt varer, fritatt for mva</t>
  </si>
  <si>
    <t>3200 Salgsinntekt varer, unntatt for mva</t>
  </si>
  <si>
    <t>3220 Salgsinntekt tjenester, unntatt for mva</t>
  </si>
  <si>
    <t>3224 Seilkurs og naust - fra LetsReg</t>
  </si>
  <si>
    <t>Sum salgsinntekt</t>
  </si>
  <si>
    <t>Annen driftsinntekt</t>
  </si>
  <si>
    <t>3411 Tilskudd</t>
  </si>
  <si>
    <t>3440 Spesielt offentlig tilskudd for tjeneste</t>
  </si>
  <si>
    <t>3441 Grasrotfondet</t>
  </si>
  <si>
    <t>3600 Leieinntekter - lokalet</t>
  </si>
  <si>
    <t>3605 Leieinntekt fast eiendom, mva-pliktig</t>
  </si>
  <si>
    <t>3615 Leieinntekt andre varige driftsmidler, fritatt for mva</t>
  </si>
  <si>
    <t>3620 Annen leieinntekt</t>
  </si>
  <si>
    <t>3900 Annen driftsrelatert inntekt</t>
  </si>
  <si>
    <t>3920 Medlemskontingenter</t>
  </si>
  <si>
    <t>Sum annen driftsinntekt</t>
  </si>
  <si>
    <t>Sum driftsinntekter</t>
  </si>
  <si>
    <t>Driftskostnader</t>
  </si>
  <si>
    <t>Varekostnad</t>
  </si>
  <si>
    <t>4500 Innleid arbeidskraft, fremmedytelse og underentreprenør</t>
  </si>
  <si>
    <t>4520 Arrangement</t>
  </si>
  <si>
    <t>4522 Arrangement - kostnader ved kursavholdelse</t>
  </si>
  <si>
    <t>Sum varekostnad</t>
  </si>
  <si>
    <t>Lønnskostnad</t>
  </si>
  <si>
    <t>5001 Lønn til ansatte</t>
  </si>
  <si>
    <t>5092 Feriepenger</t>
  </si>
  <si>
    <t>5401 Arbeidsgiveravgift</t>
  </si>
  <si>
    <t>5405 Arbeidsgiveravgift av påløpte feriepenger</t>
  </si>
  <si>
    <t>Sum lønnskostnad</t>
  </si>
  <si>
    <t>Avskrivning på varige driftsmidler</t>
  </si>
  <si>
    <t>6011 Avskrivning på transportmidler</t>
  </si>
  <si>
    <t>Sum avskrivning på varige driftsmidler</t>
  </si>
  <si>
    <t>Nedskrivning på varige driftsmidler</t>
  </si>
  <si>
    <t>6051 Nedskrivning av varige driftsmidler</t>
  </si>
  <si>
    <t>Sum nedskrivning på varige driftsmidler</t>
  </si>
  <si>
    <t>Annen driftskostnad</t>
  </si>
  <si>
    <t>6100 Frakt, transportkostnad og forsikring ved utsending av varer</t>
  </si>
  <si>
    <t>6300 Leie lokale</t>
  </si>
  <si>
    <t>6320 Renovasjon, vann, avløp o.l.</t>
  </si>
  <si>
    <t>6341 Strøm og oppvarming av lokaler</t>
  </si>
  <si>
    <t>6360 Renhold av lokaler</t>
  </si>
  <si>
    <t>6392 Eiendoms-skatt</t>
  </si>
  <si>
    <t>6420 Leie datasystemer</t>
  </si>
  <si>
    <t>6490 Annen leiekostnad</t>
  </si>
  <si>
    <t>6500 Verktøy og utstyr</t>
  </si>
  <si>
    <t>6540 Møbler, interiør og annet inventar</t>
  </si>
  <si>
    <t>6551 Data, telefon og andre kontormaskiner</t>
  </si>
  <si>
    <t>6553 Programvare</t>
  </si>
  <si>
    <t>6560 Bedriftens forbruksmateriell (ikke kontorrekvisita)</t>
  </si>
  <si>
    <t>6571 Arbeidsklær, opplysningspliktig</t>
  </si>
  <si>
    <t>6590 Annet driftsmateriale</t>
  </si>
  <si>
    <t>6600 Reparasjon og vedlikehold bygninger</t>
  </si>
  <si>
    <t>6601 Reparasjon og vedlikehold Havn</t>
  </si>
  <si>
    <t>6620 Reparasjon og vedlikehold utstyr</t>
  </si>
  <si>
    <t>6623 6623 Rep/drift/utstyr Joller</t>
  </si>
  <si>
    <t>6624 Bensin følgebåter</t>
  </si>
  <si>
    <t>6705 Regnskapshonorar</t>
  </si>
  <si>
    <t>6721 Honorar for økonomisk rådgivning</t>
  </si>
  <si>
    <t>6791 Andre eksterne arbeidstimer (Fremmedytelse), opplysningspliktig</t>
  </si>
  <si>
    <t>6795 Andre eksterne arbeidstimer (Fremmedytelse), ikke opplysningspliktig</t>
  </si>
  <si>
    <t>6800 Kontorrekvisita</t>
  </si>
  <si>
    <t>6860 Møte, kurs, oppdatering o.l., med skattefradrag</t>
  </si>
  <si>
    <t>6901 Telefon- og mobilabonnement</t>
  </si>
  <si>
    <t>6907 Internett og annen data- og telekommunikasjon</t>
  </si>
  <si>
    <t>6940 Porto på brev ol. sendt fra bedriften</t>
  </si>
  <si>
    <t>7001 Drivstoff transportmiddel</t>
  </si>
  <si>
    <t>7100 Bilgodtgjørelse, etter satser (opplysningspliktig)</t>
  </si>
  <si>
    <t>7140 Reisekostnad fra faktura eller kvittering</t>
  </si>
  <si>
    <t>7160 Mat på reise fra faktura eller kvittering</t>
  </si>
  <si>
    <t>7321 Reklamekostnad</t>
  </si>
  <si>
    <t>7400 Kontingent, med skattefradrag</t>
  </si>
  <si>
    <t>7410 Kontingent, uten skattefradrag</t>
  </si>
  <si>
    <t>7500 Forsikringskostnad</t>
  </si>
  <si>
    <t>7600 Utgifter medlemskontingent over 13 år</t>
  </si>
  <si>
    <t>7601 Royalties og lisensavgift</t>
  </si>
  <si>
    <t>7740 Øreavrunding</t>
  </si>
  <si>
    <t>7750 Eiendoms- og festeavgift</t>
  </si>
  <si>
    <t>7770 Bank- og kortgebyr</t>
  </si>
  <si>
    <t>7772 Vipps omkostninger</t>
  </si>
  <si>
    <t>7775 Provisjon ifm Sail Race System</t>
  </si>
  <si>
    <t>7777 Deltager omkostninger</t>
  </si>
  <si>
    <t>7798 Annen kostnad med skattefradrag</t>
  </si>
  <si>
    <t>Sum annen driftskostnad</t>
  </si>
  <si>
    <t>Sum driftskostnader</t>
  </si>
  <si>
    <t>Driftsresultat</t>
  </si>
  <si>
    <t>Finansinntekter</t>
  </si>
  <si>
    <t>Annen renteinntekt</t>
  </si>
  <si>
    <t>8051 Renteinntekt bankinnskudd</t>
  </si>
  <si>
    <t>Sum annen renteinntekt</t>
  </si>
  <si>
    <t>Annen finansinntekt</t>
  </si>
  <si>
    <t>8070 Kundeutbytte Gjensidige</t>
  </si>
  <si>
    <t>8071 Aksjeutbytte, innenfor fritaksmodellen</t>
  </si>
  <si>
    <t>8079 Annen finansinntekt</t>
  </si>
  <si>
    <t>Sum annen finansinntekt</t>
  </si>
  <si>
    <t>Sum finansinntekter</t>
  </si>
  <si>
    <t>Finanskostnader</t>
  </si>
  <si>
    <t>Annen rentekostnad</t>
  </si>
  <si>
    <t>8155 Rentekostnad leverandørgjeld</t>
  </si>
  <si>
    <t>Sum annen rentekostnad</t>
  </si>
  <si>
    <t>Sum finanskostnader</t>
  </si>
  <si>
    <t>Netto finans</t>
  </si>
  <si>
    <t>Resultat før skatt</t>
  </si>
  <si>
    <t>Årsresultat</t>
  </si>
  <si>
    <t>Overføringer og disponeringer</t>
  </si>
  <si>
    <t>Overføringer til/fra annen egenkapital</t>
  </si>
  <si>
    <t>8961 Overføringer annen egenkapital</t>
  </si>
  <si>
    <t>Sum overføringer til/fra annen egenkapital</t>
  </si>
  <si>
    <t>Sum overføringer og disponeringer</t>
  </si>
  <si>
    <t>Budsjett for Hjellestad Seilforening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</si>
</sst>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%"/>
  </numFmts>
  <fonts count="6" x14ac:knownFonts="1">
    <font>
      <sz val="9"/>
      <name val="Calibri Light"/>
    </font>
    <font>
      <b/>
      <sz val="12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2"/>
      <name val="Aptos Narrow"/>
      <family val="2"/>
      <scheme val="minor"/>
    </font>
    <font>
      <sz val="9"/>
      <name val="Calibri Ligh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3" fontId="1" fillId="0" borderId="2" xfId="0" applyNumberFormat="1" applyFont="1" applyBorder="1" applyAlignment="1">
      <alignment horizontal="right"/>
    </xf>
    <xf numFmtId="0" fontId="3" fillId="0" borderId="0" xfId="0" applyFont="1"/>
    <xf numFmtId="0" fontId="2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left"/>
    </xf>
    <xf numFmtId="3" fontId="3" fillId="0" borderId="3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3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horizontal="left"/>
    </xf>
    <xf numFmtId="3" fontId="4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</cellXfs>
  <cellStyles count="2">
    <cellStyle name="Normal" xfId="0" builtinId="0"/>
    <cellStyle name="Normal 2" xfId="1" xr:uid="{2EC97468-DC5F-4FC2-8CCC-CC09253C7B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8"/>
  <sheetViews>
    <sheetView tabSelected="1" workbookViewId="0">
      <selection sqref="A1:C1"/>
    </sheetView>
  </sheetViews>
  <sheetFormatPr defaultRowHeight="15.6" x14ac:dyDescent="0.6"/>
  <cols>
    <col min="1" max="1" width="65" style="21" customWidth="1"/>
    <col min="2" max="2" width="15" style="21" customWidth="1"/>
    <col min="3" max="3" width="20.6640625" style="21" hidden="1" customWidth="1"/>
    <col min="4" max="16384" width="9.06640625" style="21"/>
  </cols>
  <sheetData>
    <row r="1" spans="1:3" x14ac:dyDescent="0.6">
      <c r="A1" s="28" t="s">
        <v>116</v>
      </c>
      <c r="B1" s="28"/>
      <c r="C1" s="29"/>
    </row>
    <row r="3" spans="1:3" x14ac:dyDescent="0.6">
      <c r="A3" s="1" t="s">
        <v>1</v>
      </c>
      <c r="B3" s="1">
        <v>2026</v>
      </c>
      <c r="C3" s="1" t="s">
        <v>2</v>
      </c>
    </row>
    <row r="5" spans="1:3" x14ac:dyDescent="0.6">
      <c r="A5" s="22" t="s">
        <v>6</v>
      </c>
      <c r="B5" s="22" t="s">
        <v>7</v>
      </c>
      <c r="C5" s="22" t="s">
        <v>7</v>
      </c>
    </row>
    <row r="6" spans="1:3" x14ac:dyDescent="0.6">
      <c r="A6" s="21" t="s">
        <v>10</v>
      </c>
      <c r="B6" s="23">
        <v>520000</v>
      </c>
      <c r="C6" s="23">
        <v>524337.81000000006</v>
      </c>
    </row>
    <row r="7" spans="1:3" x14ac:dyDescent="0.6">
      <c r="A7" s="21" t="s">
        <v>11</v>
      </c>
      <c r="B7" s="23">
        <v>190000</v>
      </c>
      <c r="C7" s="23">
        <v>192228.2</v>
      </c>
    </row>
    <row r="8" spans="1:3" x14ac:dyDescent="0.6">
      <c r="A8" s="24" t="s">
        <v>12</v>
      </c>
      <c r="B8" s="25">
        <f>SUM(B6:B7)</f>
        <v>710000</v>
      </c>
      <c r="C8" s="25">
        <f>SUM(C6:C7)</f>
        <v>716566.01</v>
      </c>
    </row>
    <row r="10" spans="1:3" x14ac:dyDescent="0.6">
      <c r="A10" s="22" t="s">
        <v>13</v>
      </c>
      <c r="B10" s="22" t="s">
        <v>7</v>
      </c>
      <c r="C10" s="22" t="s">
        <v>7</v>
      </c>
    </row>
    <row r="11" spans="1:3" x14ac:dyDescent="0.6">
      <c r="A11" s="21" t="s">
        <v>14</v>
      </c>
      <c r="B11" s="23">
        <v>200000</v>
      </c>
      <c r="C11" s="23">
        <v>199915</v>
      </c>
    </row>
    <row r="12" spans="1:3" x14ac:dyDescent="0.6">
      <c r="A12" s="21" t="s">
        <v>21</v>
      </c>
      <c r="B12" s="23">
        <v>350000</v>
      </c>
      <c r="C12" s="23">
        <v>355966.88</v>
      </c>
    </row>
    <row r="13" spans="1:3" x14ac:dyDescent="0.6">
      <c r="A13" s="21" t="s">
        <v>22</v>
      </c>
      <c r="B13" s="23">
        <v>135000</v>
      </c>
      <c r="C13" s="23">
        <v>136581.35</v>
      </c>
    </row>
    <row r="14" spans="1:3" x14ac:dyDescent="0.6">
      <c r="A14" s="24" t="s">
        <v>23</v>
      </c>
      <c r="B14" s="25">
        <f>SUM(B11:B13)</f>
        <v>685000</v>
      </c>
      <c r="C14" s="25">
        <f>SUM(C11:C13)</f>
        <v>692463.23</v>
      </c>
    </row>
    <row r="15" spans="1:3" x14ac:dyDescent="0.6">
      <c r="A15" s="2" t="s">
        <v>24</v>
      </c>
      <c r="B15" s="3">
        <f>B8+B14</f>
        <v>1395000</v>
      </c>
      <c r="C15" s="3">
        <f>C8+C14</f>
        <v>1409029.24</v>
      </c>
    </row>
    <row r="17" spans="1:3" x14ac:dyDescent="0.6">
      <c r="A17" s="1" t="s">
        <v>25</v>
      </c>
      <c r="B17" s="1" t="s">
        <v>7</v>
      </c>
      <c r="C17" s="1" t="s">
        <v>7</v>
      </c>
    </row>
    <row r="19" spans="1:3" x14ac:dyDescent="0.6">
      <c r="A19" s="21" t="s">
        <v>27</v>
      </c>
      <c r="B19" s="23">
        <v>5000</v>
      </c>
      <c r="C19" s="23">
        <v>7700</v>
      </c>
    </row>
    <row r="20" spans="1:3" x14ac:dyDescent="0.6">
      <c r="A20" s="21" t="s">
        <v>29</v>
      </c>
      <c r="B20" s="23"/>
      <c r="C20" s="23">
        <v>3780</v>
      </c>
    </row>
    <row r="21" spans="1:3" x14ac:dyDescent="0.6">
      <c r="A21" s="24" t="s">
        <v>30</v>
      </c>
      <c r="B21" s="25">
        <f>SUM(B19:B20)</f>
        <v>5000</v>
      </c>
      <c r="C21" s="25">
        <f>SUM(C19:C20)</f>
        <v>11480</v>
      </c>
    </row>
    <row r="23" spans="1:3" x14ac:dyDescent="0.6">
      <c r="A23" s="22" t="s">
        <v>31</v>
      </c>
      <c r="B23" s="22" t="s">
        <v>7</v>
      </c>
      <c r="C23" s="22" t="s">
        <v>7</v>
      </c>
    </row>
    <row r="24" spans="1:3" x14ac:dyDescent="0.6">
      <c r="A24" s="21" t="s">
        <v>32</v>
      </c>
      <c r="B24" s="23">
        <v>170000</v>
      </c>
      <c r="C24" s="23">
        <v>142876</v>
      </c>
    </row>
    <row r="25" spans="1:3" x14ac:dyDescent="0.6">
      <c r="A25" s="21" t="s">
        <v>33</v>
      </c>
      <c r="B25" s="23">
        <v>25000</v>
      </c>
      <c r="C25" s="23">
        <v>17145.12</v>
      </c>
    </row>
    <row r="26" spans="1:3" x14ac:dyDescent="0.6">
      <c r="A26" s="21" t="s">
        <v>34</v>
      </c>
      <c r="B26" s="23">
        <v>22000</v>
      </c>
      <c r="C26" s="23">
        <v>20145.55</v>
      </c>
    </row>
    <row r="27" spans="1:3" x14ac:dyDescent="0.6">
      <c r="A27" s="21" t="s">
        <v>35</v>
      </c>
      <c r="B27" s="23">
        <v>3000</v>
      </c>
      <c r="C27" s="23">
        <v>2417.4499999999998</v>
      </c>
    </row>
    <row r="28" spans="1:3" x14ac:dyDescent="0.6">
      <c r="A28" s="24" t="s">
        <v>36</v>
      </c>
      <c r="B28" s="25">
        <f>SUM(B24:B27)</f>
        <v>220000</v>
      </c>
      <c r="C28" s="25">
        <f>SUM(C24:C27)</f>
        <v>182584.12</v>
      </c>
    </row>
    <row r="30" spans="1:3" x14ac:dyDescent="0.6">
      <c r="A30" s="22" t="s">
        <v>37</v>
      </c>
      <c r="B30" s="22" t="s">
        <v>7</v>
      </c>
      <c r="C30" s="22" t="s">
        <v>7</v>
      </c>
    </row>
    <row r="31" spans="1:3" x14ac:dyDescent="0.6">
      <c r="A31" s="21" t="s">
        <v>38</v>
      </c>
      <c r="B31" s="23">
        <v>110000</v>
      </c>
      <c r="C31" s="23">
        <v>102993.69</v>
      </c>
    </row>
    <row r="32" spans="1:3" x14ac:dyDescent="0.6">
      <c r="A32" s="24" t="s">
        <v>39</v>
      </c>
      <c r="B32" s="25">
        <f>SUM(B31:B31)</f>
        <v>110000</v>
      </c>
      <c r="C32" s="25">
        <f>SUM(C31:C31)</f>
        <v>102993.69</v>
      </c>
    </row>
    <row r="34" spans="1:3" x14ac:dyDescent="0.6">
      <c r="A34" s="22" t="s">
        <v>40</v>
      </c>
      <c r="B34" s="22" t="s">
        <v>7</v>
      </c>
      <c r="C34" s="22" t="s">
        <v>7</v>
      </c>
    </row>
    <row r="35" spans="1:3" x14ac:dyDescent="0.6">
      <c r="A35" s="21" t="s">
        <v>41</v>
      </c>
      <c r="B35" s="23">
        <v>120000</v>
      </c>
      <c r="C35" s="23">
        <v>113009.62</v>
      </c>
    </row>
    <row r="36" spans="1:3" x14ac:dyDescent="0.6">
      <c r="A36" s="24" t="s">
        <v>42</v>
      </c>
      <c r="B36" s="25">
        <f>SUM(B35:B35)</f>
        <v>120000</v>
      </c>
      <c r="C36" s="25">
        <f>SUM(C35:C35)</f>
        <v>113009.62</v>
      </c>
    </row>
    <row r="38" spans="1:3" x14ac:dyDescent="0.6">
      <c r="A38" s="22" t="s">
        <v>43</v>
      </c>
      <c r="B38" s="22" t="s">
        <v>7</v>
      </c>
      <c r="C38" s="22" t="s">
        <v>7</v>
      </c>
    </row>
    <row r="39" spans="1:3" x14ac:dyDescent="0.6">
      <c r="A39" s="21" t="s">
        <v>44</v>
      </c>
      <c r="B39" s="23">
        <v>3000</v>
      </c>
      <c r="C39" s="23">
        <v>2352</v>
      </c>
    </row>
    <row r="40" spans="1:3" x14ac:dyDescent="0.6">
      <c r="A40" s="21" t="s">
        <v>46</v>
      </c>
      <c r="B40" s="23">
        <v>13000</v>
      </c>
      <c r="C40" s="23">
        <v>12569.76</v>
      </c>
    </row>
    <row r="41" spans="1:3" x14ac:dyDescent="0.6">
      <c r="A41" s="21" t="s">
        <v>47</v>
      </c>
      <c r="B41" s="23">
        <v>25000</v>
      </c>
      <c r="C41" s="23">
        <v>24002.19</v>
      </c>
    </row>
    <row r="42" spans="1:3" x14ac:dyDescent="0.6">
      <c r="A42" s="21" t="s">
        <v>52</v>
      </c>
      <c r="B42" s="23">
        <v>45000</v>
      </c>
      <c r="C42" s="23">
        <v>38046.199999999997</v>
      </c>
    </row>
    <row r="43" spans="1:3" x14ac:dyDescent="0.6">
      <c r="A43" s="21" t="s">
        <v>53</v>
      </c>
      <c r="B43" s="23">
        <v>46000</v>
      </c>
      <c r="C43" s="23">
        <v>12140</v>
      </c>
    </row>
    <row r="44" spans="1:3" x14ac:dyDescent="0.6">
      <c r="A44" s="21" t="s">
        <v>54</v>
      </c>
      <c r="B44" s="23">
        <v>9000</v>
      </c>
      <c r="C44" s="23">
        <v>8317</v>
      </c>
    </row>
    <row r="45" spans="1:3" x14ac:dyDescent="0.6">
      <c r="A45" s="21" t="s">
        <v>55</v>
      </c>
      <c r="B45" s="23">
        <v>16000</v>
      </c>
      <c r="C45" s="23">
        <v>16030</v>
      </c>
    </row>
    <row r="46" spans="1:3" x14ac:dyDescent="0.6">
      <c r="A46" s="21" t="s">
        <v>56</v>
      </c>
      <c r="B46" s="23">
        <v>23000</v>
      </c>
      <c r="C46" s="23">
        <v>22129.200000000001</v>
      </c>
    </row>
    <row r="47" spans="1:3" x14ac:dyDescent="0.6">
      <c r="A47" s="21" t="s">
        <v>58</v>
      </c>
      <c r="B47" s="23">
        <v>35000</v>
      </c>
      <c r="C47" s="23">
        <v>33096.9</v>
      </c>
    </row>
    <row r="48" spans="1:3" x14ac:dyDescent="0.6">
      <c r="A48" s="21" t="s">
        <v>59</v>
      </c>
      <c r="B48" s="23">
        <v>270000</v>
      </c>
      <c r="C48" s="23">
        <v>140098.67000000001</v>
      </c>
    </row>
    <row r="49" spans="1:3" x14ac:dyDescent="0.6">
      <c r="A49" s="21" t="s">
        <v>61</v>
      </c>
      <c r="B49" s="23">
        <v>160000</v>
      </c>
      <c r="C49" s="23">
        <v>136675</v>
      </c>
    </row>
    <row r="50" spans="1:3" x14ac:dyDescent="0.6">
      <c r="A50" s="21" t="s">
        <v>63</v>
      </c>
      <c r="B50" s="23">
        <v>45000</v>
      </c>
      <c r="C50" s="23">
        <v>40708.86</v>
      </c>
    </row>
    <row r="51" spans="1:3" x14ac:dyDescent="0.6">
      <c r="A51" s="21" t="s">
        <v>64</v>
      </c>
      <c r="B51" s="23">
        <v>20000</v>
      </c>
      <c r="C51" s="23">
        <v>18750</v>
      </c>
    </row>
    <row r="52" spans="1:3" x14ac:dyDescent="0.6">
      <c r="A52" s="21" t="s">
        <v>65</v>
      </c>
      <c r="B52" s="23">
        <v>10000</v>
      </c>
      <c r="C52" s="23">
        <v>4687.5</v>
      </c>
    </row>
    <row r="53" spans="1:3" x14ac:dyDescent="0.6">
      <c r="A53" s="21" t="s">
        <v>67</v>
      </c>
      <c r="B53" s="23">
        <v>15000</v>
      </c>
      <c r="C53" s="23">
        <v>7720</v>
      </c>
    </row>
    <row r="54" spans="1:3" x14ac:dyDescent="0.6">
      <c r="A54" s="21" t="s">
        <v>68</v>
      </c>
      <c r="B54" s="23">
        <v>9000</v>
      </c>
      <c r="C54" s="23">
        <v>8503.49</v>
      </c>
    </row>
    <row r="55" spans="1:3" x14ac:dyDescent="0.6">
      <c r="A55" s="21" t="s">
        <v>69</v>
      </c>
      <c r="B55" s="23">
        <v>21000</v>
      </c>
      <c r="C55" s="23">
        <v>20774.66</v>
      </c>
    </row>
    <row r="56" spans="1:3" x14ac:dyDescent="0.6">
      <c r="A56" s="21" t="s">
        <v>71</v>
      </c>
      <c r="B56" s="23">
        <v>8000</v>
      </c>
      <c r="C56" s="23">
        <v>7348.75</v>
      </c>
    </row>
    <row r="57" spans="1:3" x14ac:dyDescent="0.6">
      <c r="A57" s="21" t="s">
        <v>75</v>
      </c>
      <c r="B57" s="23">
        <v>11000</v>
      </c>
      <c r="C57" s="23">
        <v>10520</v>
      </c>
    </row>
    <row r="58" spans="1:3" x14ac:dyDescent="0.6">
      <c r="A58" s="21" t="s">
        <v>76</v>
      </c>
      <c r="B58" s="23">
        <v>2000</v>
      </c>
      <c r="C58" s="23">
        <v>2002</v>
      </c>
    </row>
    <row r="59" spans="1:3" x14ac:dyDescent="0.6">
      <c r="A59" s="21" t="s">
        <v>77</v>
      </c>
      <c r="B59" s="23">
        <v>8000</v>
      </c>
      <c r="C59" s="23">
        <v>7841.96</v>
      </c>
    </row>
    <row r="60" spans="1:3" x14ac:dyDescent="0.6">
      <c r="A60" s="21" t="s">
        <v>79</v>
      </c>
      <c r="B60" s="23">
        <v>36000</v>
      </c>
      <c r="C60" s="23">
        <v>3885</v>
      </c>
    </row>
    <row r="61" spans="1:3" x14ac:dyDescent="0.6">
      <c r="A61" s="21" t="s">
        <v>80</v>
      </c>
      <c r="B61" s="23">
        <v>81000</v>
      </c>
      <c r="C61" s="23">
        <v>76131.5</v>
      </c>
    </row>
    <row r="62" spans="1:3" x14ac:dyDescent="0.6">
      <c r="A62" s="21" t="s">
        <v>84</v>
      </c>
      <c r="B62" s="23">
        <v>22000</v>
      </c>
      <c r="C62" s="23">
        <v>21167.53</v>
      </c>
    </row>
    <row r="63" spans="1:3" x14ac:dyDescent="0.6">
      <c r="A63" s="21" t="s">
        <v>85</v>
      </c>
      <c r="B63" s="23">
        <v>7000</v>
      </c>
      <c r="C63" s="23">
        <v>6766.65</v>
      </c>
    </row>
    <row r="64" spans="1:3" x14ac:dyDescent="0.6">
      <c r="A64" s="24" t="s">
        <v>90</v>
      </c>
      <c r="B64" s="25">
        <f>SUM(B39:B63)</f>
        <v>940000</v>
      </c>
      <c r="C64" s="25">
        <f>SUM(C39:C63)</f>
        <v>682264.82000000007</v>
      </c>
    </row>
    <row r="65" spans="1:3" x14ac:dyDescent="0.6">
      <c r="A65" s="2" t="s">
        <v>91</v>
      </c>
      <c r="B65" s="3">
        <f>B21+B28+B32+B36+B64</f>
        <v>1395000</v>
      </c>
      <c r="C65" s="3">
        <f>C21+C28+C32+C36+C64</f>
        <v>1092332.25</v>
      </c>
    </row>
    <row r="67" spans="1:3" ht="15.9" thickBot="1" x14ac:dyDescent="0.65">
      <c r="A67" s="26" t="s">
        <v>92</v>
      </c>
      <c r="B67" s="27">
        <f>B15-B65</f>
        <v>0</v>
      </c>
      <c r="C67" s="27">
        <f>C15-C65</f>
        <v>316696.99</v>
      </c>
    </row>
    <row r="68" spans="1:3" ht="15.9" thickTop="1" x14ac:dyDescent="0.6"/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967EA-E130-455A-922E-285BBE7ACD56}">
  <dimension ref="A1:E131"/>
  <sheetViews>
    <sheetView workbookViewId="0">
      <selection activeCell="B13" sqref="B13"/>
    </sheetView>
  </sheetViews>
  <sheetFormatPr defaultRowHeight="12.9" x14ac:dyDescent="0.5"/>
  <cols>
    <col min="1" max="1" width="49.9296875" style="4" customWidth="1"/>
    <col min="2" max="2" width="11.3984375" style="4" customWidth="1"/>
    <col min="3" max="3" width="11.1328125" style="4" customWidth="1"/>
    <col min="4" max="4" width="11.19921875" style="4" customWidth="1"/>
    <col min="5" max="5" width="11.33203125" style="4" customWidth="1"/>
    <col min="6" max="16384" width="9.06640625" style="4"/>
  </cols>
  <sheetData>
    <row r="1" spans="1:5" x14ac:dyDescent="0.5">
      <c r="A1" s="30" t="s">
        <v>0</v>
      </c>
      <c r="B1" s="31"/>
      <c r="C1" s="31"/>
      <c r="D1" s="31"/>
      <c r="E1" s="31"/>
    </row>
    <row r="3" spans="1:5" x14ac:dyDescent="0.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5" spans="1:5" x14ac:dyDescent="0.5">
      <c r="A5" s="6" t="s">
        <v>6</v>
      </c>
      <c r="B5" s="6" t="s">
        <v>7</v>
      </c>
      <c r="C5" s="6" t="s">
        <v>7</v>
      </c>
    </row>
    <row r="6" spans="1:5" x14ac:dyDescent="0.5">
      <c r="A6" s="4" t="s">
        <v>8</v>
      </c>
      <c r="B6" s="7">
        <v>0</v>
      </c>
      <c r="C6" s="7">
        <v>132290</v>
      </c>
      <c r="D6" s="7">
        <f>B6-C6</f>
        <v>-132290</v>
      </c>
      <c r="E6" s="8">
        <f>IF(C6=0, "-", D6/C6*(IF(C6&lt;0, -1, 1)))</f>
        <v>-1</v>
      </c>
    </row>
    <row r="7" spans="1:5" x14ac:dyDescent="0.5">
      <c r="A7" s="4" t="s">
        <v>9</v>
      </c>
      <c r="B7" s="7">
        <v>6270.4</v>
      </c>
      <c r="C7" s="7">
        <v>4545</v>
      </c>
      <c r="D7" s="7">
        <f>B7-C7</f>
        <v>1725.3999999999996</v>
      </c>
      <c r="E7" s="8">
        <f>IF(C7=0, "-", D7/C7*(IF(C7&lt;0, -1, 1)))</f>
        <v>0.37962596259625953</v>
      </c>
    </row>
    <row r="8" spans="1:5" x14ac:dyDescent="0.5">
      <c r="A8" s="4" t="s">
        <v>10</v>
      </c>
      <c r="B8" s="7">
        <v>524337.81000000006</v>
      </c>
      <c r="C8" s="7">
        <v>19330.91</v>
      </c>
      <c r="D8" s="7">
        <f>B8-C8</f>
        <v>505006.90000000008</v>
      </c>
      <c r="E8" s="8">
        <f>IF(C8=0, "-", D8/C8*(IF(C8&lt;0, -1, 1)))</f>
        <v>26.12432110024826</v>
      </c>
    </row>
    <row r="9" spans="1:5" x14ac:dyDescent="0.5">
      <c r="A9" s="4" t="s">
        <v>11</v>
      </c>
      <c r="B9" s="7">
        <v>192228.2</v>
      </c>
      <c r="C9" s="7">
        <v>66450</v>
      </c>
      <c r="D9" s="7">
        <f>B9-C9</f>
        <v>125778.20000000001</v>
      </c>
      <c r="E9" s="8">
        <f>IF(C9=0, "-", D9/C9*(IF(C9&lt;0, -1, 1)))</f>
        <v>1.892824680210685</v>
      </c>
    </row>
    <row r="10" spans="1:5" x14ac:dyDescent="0.5">
      <c r="A10" s="9" t="s">
        <v>12</v>
      </c>
      <c r="B10" s="10">
        <f>SUM(B6:B9)</f>
        <v>722836.41000000015</v>
      </c>
      <c r="C10" s="10">
        <f>SUM(C6:C9)</f>
        <v>222615.91</v>
      </c>
      <c r="D10" s="10">
        <f>B10-C10</f>
        <v>500220.50000000012</v>
      </c>
      <c r="E10" s="11">
        <f>IF(C10=0, "-", D10/C10*(IF(C10&lt;0, -1, 1)))</f>
        <v>2.2470114557400684</v>
      </c>
    </row>
    <row r="12" spans="1:5" x14ac:dyDescent="0.5">
      <c r="A12" s="6" t="s">
        <v>13</v>
      </c>
      <c r="B12" s="6" t="s">
        <v>7</v>
      </c>
      <c r="C12" s="6" t="s">
        <v>7</v>
      </c>
    </row>
    <row r="13" spans="1:5" x14ac:dyDescent="0.5">
      <c r="A13" s="4" t="s">
        <v>14</v>
      </c>
      <c r="B13" s="7">
        <v>199915</v>
      </c>
      <c r="C13" s="7">
        <v>115460</v>
      </c>
      <c r="D13" s="7">
        <f t="shared" ref="D13:D23" si="0">B13-C13</f>
        <v>84455</v>
      </c>
      <c r="E13" s="8">
        <f t="shared" ref="E13:E23" si="1">IF(C13=0, "-", D13/C13*(IF(C13&lt;0, -1, 1)))</f>
        <v>0.731465442577516</v>
      </c>
    </row>
    <row r="14" spans="1:5" x14ac:dyDescent="0.5">
      <c r="A14" s="4" t="s">
        <v>15</v>
      </c>
      <c r="B14" s="7">
        <v>0</v>
      </c>
      <c r="C14" s="7">
        <v>6146</v>
      </c>
      <c r="D14" s="7">
        <f t="shared" si="0"/>
        <v>-6146</v>
      </c>
      <c r="E14" s="8">
        <f t="shared" si="1"/>
        <v>-1</v>
      </c>
    </row>
    <row r="15" spans="1:5" x14ac:dyDescent="0.5">
      <c r="A15" s="4" t="s">
        <v>16</v>
      </c>
      <c r="B15" s="7">
        <v>13800.43</v>
      </c>
      <c r="C15" s="7">
        <v>146942.09</v>
      </c>
      <c r="D15" s="7">
        <f t="shared" si="0"/>
        <v>-133141.66</v>
      </c>
      <c r="E15" s="8">
        <f t="shared" si="1"/>
        <v>-0.90608252543570056</v>
      </c>
    </row>
    <row r="16" spans="1:5" x14ac:dyDescent="0.5">
      <c r="A16" s="4" t="s">
        <v>17</v>
      </c>
      <c r="B16" s="7">
        <v>0</v>
      </c>
      <c r="C16" s="7">
        <v>151100</v>
      </c>
      <c r="D16" s="7">
        <f t="shared" si="0"/>
        <v>-151100</v>
      </c>
      <c r="E16" s="8">
        <f t="shared" si="1"/>
        <v>-1</v>
      </c>
    </row>
    <row r="17" spans="1:5" x14ac:dyDescent="0.5">
      <c r="A17" s="4" t="s">
        <v>18</v>
      </c>
      <c r="B17" s="7">
        <v>0</v>
      </c>
      <c r="C17" s="7">
        <v>382323.55</v>
      </c>
      <c r="D17" s="7">
        <f t="shared" si="0"/>
        <v>-382323.55</v>
      </c>
      <c r="E17" s="8">
        <f t="shared" si="1"/>
        <v>-1</v>
      </c>
    </row>
    <row r="18" spans="1:5" x14ac:dyDescent="0.5">
      <c r="A18" s="4" t="s">
        <v>19</v>
      </c>
      <c r="B18" s="7">
        <v>0</v>
      </c>
      <c r="C18" s="7">
        <v>36000</v>
      </c>
      <c r="D18" s="7">
        <f t="shared" si="0"/>
        <v>-36000</v>
      </c>
      <c r="E18" s="8">
        <f t="shared" si="1"/>
        <v>-1</v>
      </c>
    </row>
    <row r="19" spans="1:5" x14ac:dyDescent="0.5">
      <c r="A19" s="4" t="s">
        <v>20</v>
      </c>
      <c r="B19" s="7">
        <v>0</v>
      </c>
      <c r="C19" s="7">
        <v>7500</v>
      </c>
      <c r="D19" s="7">
        <f t="shared" si="0"/>
        <v>-7500</v>
      </c>
      <c r="E19" s="8">
        <f t="shared" si="1"/>
        <v>-1</v>
      </c>
    </row>
    <row r="20" spans="1:5" x14ac:dyDescent="0.5">
      <c r="A20" s="4" t="s">
        <v>21</v>
      </c>
      <c r="B20" s="7">
        <v>355966.88</v>
      </c>
      <c r="C20" s="7">
        <v>42850</v>
      </c>
      <c r="D20" s="7">
        <f t="shared" si="0"/>
        <v>313116.88</v>
      </c>
      <c r="E20" s="8">
        <f t="shared" si="1"/>
        <v>7.3072784130688451</v>
      </c>
    </row>
    <row r="21" spans="1:5" x14ac:dyDescent="0.5">
      <c r="A21" s="4" t="s">
        <v>22</v>
      </c>
      <c r="B21" s="7">
        <v>136581.35</v>
      </c>
      <c r="C21" s="7">
        <v>0</v>
      </c>
      <c r="D21" s="7">
        <f t="shared" si="0"/>
        <v>136581.35</v>
      </c>
      <c r="E21" s="8" t="str">
        <f t="shared" si="1"/>
        <v>-</v>
      </c>
    </row>
    <row r="22" spans="1:5" x14ac:dyDescent="0.5">
      <c r="A22" s="9" t="s">
        <v>23</v>
      </c>
      <c r="B22" s="10">
        <f>SUM(B13:B21)</f>
        <v>706263.66</v>
      </c>
      <c r="C22" s="10">
        <f>SUM(C13:C21)</f>
        <v>888321.6399999999</v>
      </c>
      <c r="D22" s="10">
        <f t="shared" si="0"/>
        <v>-182057.97999999986</v>
      </c>
      <c r="E22" s="11">
        <f t="shared" si="1"/>
        <v>-0.20494601482408994</v>
      </c>
    </row>
    <row r="23" spans="1:5" x14ac:dyDescent="0.5">
      <c r="A23" s="12" t="s">
        <v>24</v>
      </c>
      <c r="B23" s="13">
        <f>B10+B22</f>
        <v>1429100.0700000003</v>
      </c>
      <c r="C23" s="13">
        <f>C10+C22</f>
        <v>1110937.5499999998</v>
      </c>
      <c r="D23" s="13">
        <f t="shared" si="0"/>
        <v>318162.52000000048</v>
      </c>
      <c r="E23" s="14">
        <f t="shared" si="1"/>
        <v>0.28639100370673448</v>
      </c>
    </row>
    <row r="25" spans="1:5" x14ac:dyDescent="0.5">
      <c r="A25" s="5" t="s">
        <v>25</v>
      </c>
      <c r="B25" s="5" t="s">
        <v>7</v>
      </c>
      <c r="C25" s="5" t="s">
        <v>7</v>
      </c>
    </row>
    <row r="27" spans="1:5" x14ac:dyDescent="0.5">
      <c r="A27" s="6" t="s">
        <v>26</v>
      </c>
      <c r="B27" s="6" t="s">
        <v>7</v>
      </c>
      <c r="C27" s="6" t="s">
        <v>7</v>
      </c>
    </row>
    <row r="28" spans="1:5" x14ac:dyDescent="0.5">
      <c r="A28" s="4" t="s">
        <v>27</v>
      </c>
      <c r="B28" s="7">
        <v>7700</v>
      </c>
      <c r="C28" s="7">
        <v>15000</v>
      </c>
      <c r="D28" s="7">
        <f>B28-C28</f>
        <v>-7300</v>
      </c>
      <c r="E28" s="8">
        <f>IF(C28=0, "-", D28/C28*(IF(C28&lt;0, -1, 1)))</f>
        <v>-0.48666666666666669</v>
      </c>
    </row>
    <row r="29" spans="1:5" x14ac:dyDescent="0.5">
      <c r="A29" s="4" t="s">
        <v>28</v>
      </c>
      <c r="B29" s="7">
        <v>24363.42</v>
      </c>
      <c r="C29" s="7">
        <v>5069.38</v>
      </c>
      <c r="D29" s="7">
        <f>B29-C29</f>
        <v>19294.039999999997</v>
      </c>
      <c r="E29" s="8">
        <f>IF(C29=0, "-", D29/C29*(IF(C29&lt;0, -1, 1)))</f>
        <v>3.8059959995107877</v>
      </c>
    </row>
    <row r="30" spans="1:5" x14ac:dyDescent="0.5">
      <c r="A30" s="4" t="s">
        <v>29</v>
      </c>
      <c r="B30" s="7">
        <v>3780</v>
      </c>
      <c r="C30" s="7">
        <v>1068.83</v>
      </c>
      <c r="D30" s="7">
        <f>B30-C30</f>
        <v>2711.17</v>
      </c>
      <c r="E30" s="8">
        <f>IF(C30=0, "-", D30/C30*(IF(C30&lt;0, -1, 1)))</f>
        <v>2.5365773790032096</v>
      </c>
    </row>
    <row r="31" spans="1:5" x14ac:dyDescent="0.5">
      <c r="A31" s="9" t="s">
        <v>30</v>
      </c>
      <c r="B31" s="10">
        <f>SUM(B28:B30)</f>
        <v>35843.42</v>
      </c>
      <c r="C31" s="10">
        <f>SUM(C28:C30)</f>
        <v>21138.21</v>
      </c>
      <c r="D31" s="10">
        <f>B31-C31</f>
        <v>14705.21</v>
      </c>
      <c r="E31" s="11">
        <f>IF(C31=0, "-", D31/C31*(IF(C31&lt;0, -1, 1)))</f>
        <v>0.69566959548608898</v>
      </c>
    </row>
    <row r="33" spans="1:5" x14ac:dyDescent="0.5">
      <c r="A33" s="6" t="s">
        <v>31</v>
      </c>
      <c r="B33" s="6" t="s">
        <v>7</v>
      </c>
      <c r="C33" s="6" t="s">
        <v>7</v>
      </c>
    </row>
    <row r="34" spans="1:5" x14ac:dyDescent="0.5">
      <c r="A34" s="4" t="s">
        <v>32</v>
      </c>
      <c r="B34" s="7">
        <v>142876</v>
      </c>
      <c r="C34" s="7">
        <v>119550</v>
      </c>
      <c r="D34" s="7">
        <f>B34-C34</f>
        <v>23326</v>
      </c>
      <c r="E34" s="8">
        <f>IF(C34=0, "-", D34/C34*(IF(C34&lt;0, -1, 1)))</f>
        <v>0.1951150146382267</v>
      </c>
    </row>
    <row r="35" spans="1:5" x14ac:dyDescent="0.5">
      <c r="A35" s="4" t="s">
        <v>33</v>
      </c>
      <c r="B35" s="7">
        <v>17145.12</v>
      </c>
      <c r="C35" s="7">
        <v>13794.57</v>
      </c>
      <c r="D35" s="7">
        <f>B35-C35</f>
        <v>3350.5499999999993</v>
      </c>
      <c r="E35" s="8">
        <f>IF(C35=0, "-", D35/C35*(IF(C35&lt;0, -1, 1)))</f>
        <v>0.24288904982177764</v>
      </c>
    </row>
    <row r="36" spans="1:5" x14ac:dyDescent="0.5">
      <c r="A36" s="4" t="s">
        <v>34</v>
      </c>
      <c r="B36" s="7">
        <v>20145.55</v>
      </c>
      <c r="C36" s="7">
        <v>12537.03</v>
      </c>
      <c r="D36" s="7">
        <f>B36-C36</f>
        <v>7608.5199999999986</v>
      </c>
      <c r="E36" s="8">
        <f>IF(C36=0, "-", D36/C36*(IF(C36&lt;0, -1, 1)))</f>
        <v>0.60688376752707762</v>
      </c>
    </row>
    <row r="37" spans="1:5" x14ac:dyDescent="0.5">
      <c r="A37" s="4" t="s">
        <v>35</v>
      </c>
      <c r="B37" s="7">
        <v>2417.4499999999998</v>
      </c>
      <c r="C37" s="7">
        <v>1504.43</v>
      </c>
      <c r="D37" s="7">
        <f>B37-C37</f>
        <v>913.01999999999975</v>
      </c>
      <c r="E37" s="8">
        <f>IF(C37=0, "-", D37/C37*(IF(C37&lt;0, -1, 1)))</f>
        <v>0.60688765844871462</v>
      </c>
    </row>
    <row r="38" spans="1:5" x14ac:dyDescent="0.5">
      <c r="A38" s="9" t="s">
        <v>36</v>
      </c>
      <c r="B38" s="10">
        <f>SUM(B34:B37)</f>
        <v>182584.12</v>
      </c>
      <c r="C38" s="10">
        <f>SUM(C34:C37)</f>
        <v>147386.03</v>
      </c>
      <c r="D38" s="10">
        <f>B38-C38</f>
        <v>35198.089999999997</v>
      </c>
      <c r="E38" s="11">
        <f>IF(C38=0, "-", D38/C38*(IF(C38&lt;0, -1, 1)))</f>
        <v>0.23881564623187149</v>
      </c>
    </row>
    <row r="40" spans="1:5" x14ac:dyDescent="0.5">
      <c r="A40" s="6" t="s">
        <v>37</v>
      </c>
      <c r="B40" s="6" t="s">
        <v>7</v>
      </c>
      <c r="C40" s="6" t="s">
        <v>7</v>
      </c>
    </row>
    <row r="41" spans="1:5" x14ac:dyDescent="0.5">
      <c r="A41" s="4" t="s">
        <v>38</v>
      </c>
      <c r="B41" s="7">
        <v>102993.69</v>
      </c>
      <c r="C41" s="7">
        <v>46699.62</v>
      </c>
      <c r="D41" s="7">
        <f>B41-C41</f>
        <v>56294.07</v>
      </c>
      <c r="E41" s="8">
        <f>IF(C41=0, "-", D41/C41*(IF(C41&lt;0, -1, 1)))</f>
        <v>1.2054502798952111</v>
      </c>
    </row>
    <row r="42" spans="1:5" x14ac:dyDescent="0.5">
      <c r="A42" s="9" t="s">
        <v>39</v>
      </c>
      <c r="B42" s="10">
        <f>SUM(B41:B41)</f>
        <v>102993.69</v>
      </c>
      <c r="C42" s="10">
        <f>SUM(C41:C41)</f>
        <v>46699.62</v>
      </c>
      <c r="D42" s="10">
        <f>B42-C42</f>
        <v>56294.07</v>
      </c>
      <c r="E42" s="11">
        <f>IF(C42=0, "-", D42/C42*(IF(C42&lt;0, -1, 1)))</f>
        <v>1.2054502798952111</v>
      </c>
    </row>
    <row r="44" spans="1:5" x14ac:dyDescent="0.5">
      <c r="A44" s="6" t="s">
        <v>40</v>
      </c>
      <c r="B44" s="6" t="s">
        <v>7</v>
      </c>
      <c r="C44" s="6" t="s">
        <v>7</v>
      </c>
    </row>
    <row r="45" spans="1:5" x14ac:dyDescent="0.5">
      <c r="A45" s="4" t="s">
        <v>41</v>
      </c>
      <c r="B45" s="7">
        <v>113009.62</v>
      </c>
      <c r="C45" s="7">
        <v>0</v>
      </c>
      <c r="D45" s="7">
        <f>B45-C45</f>
        <v>113009.62</v>
      </c>
      <c r="E45" s="8" t="str">
        <f>IF(C45=0, "-", D45/C45*(IF(C45&lt;0, -1, 1)))</f>
        <v>-</v>
      </c>
    </row>
    <row r="46" spans="1:5" x14ac:dyDescent="0.5">
      <c r="A46" s="9" t="s">
        <v>42</v>
      </c>
      <c r="B46" s="10">
        <f>SUM(B45:B45)</f>
        <v>113009.62</v>
      </c>
      <c r="C46" s="10">
        <f>SUM(C45:C45)</f>
        <v>0</v>
      </c>
      <c r="D46" s="10">
        <f>B46-C46</f>
        <v>113009.62</v>
      </c>
      <c r="E46" s="11" t="str">
        <f>IF(C46=0, "-", D46/C46*(IF(C46&lt;0, -1, 1)))</f>
        <v>-</v>
      </c>
    </row>
    <row r="48" spans="1:5" x14ac:dyDescent="0.5">
      <c r="A48" s="6" t="s">
        <v>43</v>
      </c>
      <c r="B48" s="6" t="s">
        <v>7</v>
      </c>
      <c r="C48" s="6" t="s">
        <v>7</v>
      </c>
    </row>
    <row r="49" spans="1:5" x14ac:dyDescent="0.5">
      <c r="A49" s="4" t="s">
        <v>44</v>
      </c>
      <c r="B49" s="7">
        <v>2352</v>
      </c>
      <c r="C49" s="7">
        <v>5500</v>
      </c>
      <c r="D49" s="7">
        <f t="shared" ref="D49:D96" si="2">B49-C49</f>
        <v>-3148</v>
      </c>
      <c r="E49" s="8">
        <f t="shared" ref="E49:E96" si="3">IF(C49=0, "-", D49/C49*(IF(C49&lt;0, -1, 1)))</f>
        <v>-0.57236363636363641</v>
      </c>
    </row>
    <row r="50" spans="1:5" x14ac:dyDescent="0.5">
      <c r="A50" s="4" t="s">
        <v>45</v>
      </c>
      <c r="B50" s="7">
        <v>3000</v>
      </c>
      <c r="C50" s="7">
        <v>0</v>
      </c>
      <c r="D50" s="7">
        <f t="shared" si="2"/>
        <v>3000</v>
      </c>
      <c r="E50" s="8" t="str">
        <f t="shared" si="3"/>
        <v>-</v>
      </c>
    </row>
    <row r="51" spans="1:5" x14ac:dyDescent="0.5">
      <c r="A51" s="4" t="s">
        <v>46</v>
      </c>
      <c r="B51" s="7">
        <v>12569.76</v>
      </c>
      <c r="C51" s="7">
        <v>10747.98</v>
      </c>
      <c r="D51" s="7">
        <f t="shared" si="2"/>
        <v>1821.7800000000007</v>
      </c>
      <c r="E51" s="8">
        <f t="shared" si="3"/>
        <v>0.16949975716367174</v>
      </c>
    </row>
    <row r="52" spans="1:5" x14ac:dyDescent="0.5">
      <c r="A52" s="4" t="s">
        <v>47</v>
      </c>
      <c r="B52" s="7">
        <v>24002.19</v>
      </c>
      <c r="C52" s="7">
        <v>22314.62</v>
      </c>
      <c r="D52" s="7">
        <f t="shared" si="2"/>
        <v>1687.5699999999997</v>
      </c>
      <c r="E52" s="8">
        <f t="shared" si="3"/>
        <v>7.5626203807190082E-2</v>
      </c>
    </row>
    <row r="53" spans="1:5" x14ac:dyDescent="0.5">
      <c r="A53" s="4" t="s">
        <v>48</v>
      </c>
      <c r="B53" s="7">
        <v>0</v>
      </c>
      <c r="C53" s="7">
        <v>2412.5500000000002</v>
      </c>
      <c r="D53" s="7">
        <f t="shared" si="2"/>
        <v>-2412.5500000000002</v>
      </c>
      <c r="E53" s="8">
        <f t="shared" si="3"/>
        <v>-1</v>
      </c>
    </row>
    <row r="54" spans="1:5" x14ac:dyDescent="0.5">
      <c r="A54" s="4" t="s">
        <v>49</v>
      </c>
      <c r="B54" s="7">
        <v>0</v>
      </c>
      <c r="C54" s="7">
        <v>6267.5</v>
      </c>
      <c r="D54" s="7">
        <f t="shared" si="2"/>
        <v>-6267.5</v>
      </c>
      <c r="E54" s="8">
        <f t="shared" si="3"/>
        <v>-1</v>
      </c>
    </row>
    <row r="55" spans="1:5" x14ac:dyDescent="0.5">
      <c r="A55" s="4" t="s">
        <v>50</v>
      </c>
      <c r="B55" s="7">
        <v>223.75</v>
      </c>
      <c r="C55" s="7">
        <v>10807.75</v>
      </c>
      <c r="D55" s="7">
        <f t="shared" si="2"/>
        <v>-10584</v>
      </c>
      <c r="E55" s="8">
        <f t="shared" si="3"/>
        <v>-0.97929726353773916</v>
      </c>
    </row>
    <row r="56" spans="1:5" x14ac:dyDescent="0.5">
      <c r="A56" s="4" t="s">
        <v>51</v>
      </c>
      <c r="B56" s="7">
        <v>0</v>
      </c>
      <c r="C56" s="7">
        <v>1466</v>
      </c>
      <c r="D56" s="7">
        <f t="shared" si="2"/>
        <v>-1466</v>
      </c>
      <c r="E56" s="8">
        <f t="shared" si="3"/>
        <v>-1</v>
      </c>
    </row>
    <row r="57" spans="1:5" x14ac:dyDescent="0.5">
      <c r="A57" s="4" t="s">
        <v>52</v>
      </c>
      <c r="B57" s="7">
        <v>38046.199999999997</v>
      </c>
      <c r="C57" s="7">
        <v>17742.55</v>
      </c>
      <c r="D57" s="7">
        <f t="shared" si="2"/>
        <v>20303.649999999998</v>
      </c>
      <c r="E57" s="8">
        <f t="shared" si="3"/>
        <v>1.1443479094042288</v>
      </c>
    </row>
    <row r="58" spans="1:5" x14ac:dyDescent="0.5">
      <c r="A58" s="4" t="s">
        <v>53</v>
      </c>
      <c r="B58" s="7">
        <v>12140</v>
      </c>
      <c r="C58" s="7">
        <v>-7185.7</v>
      </c>
      <c r="D58" s="7">
        <f t="shared" si="2"/>
        <v>19325.7</v>
      </c>
      <c r="E58" s="8">
        <f t="shared" si="3"/>
        <v>2.6894665794564205</v>
      </c>
    </row>
    <row r="59" spans="1:5" x14ac:dyDescent="0.5">
      <c r="A59" s="4" t="s">
        <v>54</v>
      </c>
      <c r="B59" s="7">
        <v>8317</v>
      </c>
      <c r="C59" s="7">
        <v>435</v>
      </c>
      <c r="D59" s="7">
        <f t="shared" si="2"/>
        <v>7882</v>
      </c>
      <c r="E59" s="8">
        <f t="shared" si="3"/>
        <v>18.119540229885057</v>
      </c>
    </row>
    <row r="60" spans="1:5" x14ac:dyDescent="0.5">
      <c r="A60" s="4" t="s">
        <v>55</v>
      </c>
      <c r="B60" s="7">
        <v>16030</v>
      </c>
      <c r="C60" s="7">
        <v>7663.75</v>
      </c>
      <c r="D60" s="7">
        <f t="shared" si="2"/>
        <v>8366.25</v>
      </c>
      <c r="E60" s="8">
        <f t="shared" si="3"/>
        <v>1.0916653074539227</v>
      </c>
    </row>
    <row r="61" spans="1:5" x14ac:dyDescent="0.5">
      <c r="A61" s="4" t="s">
        <v>56</v>
      </c>
      <c r="B61" s="7">
        <v>22129.200000000001</v>
      </c>
      <c r="C61" s="7">
        <v>7195.1</v>
      </c>
      <c r="D61" s="7">
        <f t="shared" si="2"/>
        <v>14934.1</v>
      </c>
      <c r="E61" s="8">
        <f t="shared" si="3"/>
        <v>2.0755931119789857</v>
      </c>
    </row>
    <row r="62" spans="1:5" x14ac:dyDescent="0.5">
      <c r="A62" s="4" t="s">
        <v>57</v>
      </c>
      <c r="B62" s="7">
        <v>0</v>
      </c>
      <c r="C62" s="7">
        <v>13069.8</v>
      </c>
      <c r="D62" s="7">
        <f t="shared" si="2"/>
        <v>-13069.8</v>
      </c>
      <c r="E62" s="8">
        <f t="shared" si="3"/>
        <v>-1</v>
      </c>
    </row>
    <row r="63" spans="1:5" x14ac:dyDescent="0.5">
      <c r="A63" s="4" t="s">
        <v>58</v>
      </c>
      <c r="B63" s="7">
        <v>33096.9</v>
      </c>
      <c r="C63" s="7">
        <v>50173.83</v>
      </c>
      <c r="D63" s="7">
        <f t="shared" si="2"/>
        <v>-17076.93</v>
      </c>
      <c r="E63" s="8">
        <f t="shared" si="3"/>
        <v>-0.34035532069208191</v>
      </c>
    </row>
    <row r="64" spans="1:5" x14ac:dyDescent="0.5">
      <c r="A64" s="4" t="s">
        <v>59</v>
      </c>
      <c r="B64" s="7">
        <v>140098.67000000001</v>
      </c>
      <c r="C64" s="7">
        <v>25153.55</v>
      </c>
      <c r="D64" s="7">
        <f t="shared" si="2"/>
        <v>114945.12000000001</v>
      </c>
      <c r="E64" s="8">
        <f t="shared" si="3"/>
        <v>4.5697374724442481</v>
      </c>
    </row>
    <row r="65" spans="1:5" x14ac:dyDescent="0.5">
      <c r="A65" s="4" t="s">
        <v>60</v>
      </c>
      <c r="B65" s="7">
        <v>0</v>
      </c>
      <c r="C65" s="7">
        <v>129176.33</v>
      </c>
      <c r="D65" s="7">
        <f t="shared" si="2"/>
        <v>-129176.33</v>
      </c>
      <c r="E65" s="8">
        <f t="shared" si="3"/>
        <v>-1</v>
      </c>
    </row>
    <row r="66" spans="1:5" x14ac:dyDescent="0.5">
      <c r="A66" s="4" t="s">
        <v>61</v>
      </c>
      <c r="B66" s="7">
        <v>136675</v>
      </c>
      <c r="C66" s="7">
        <v>31924.5</v>
      </c>
      <c r="D66" s="7">
        <f t="shared" si="2"/>
        <v>104750.5</v>
      </c>
      <c r="E66" s="8">
        <f t="shared" si="3"/>
        <v>3.2811946937305203</v>
      </c>
    </row>
    <row r="67" spans="1:5" x14ac:dyDescent="0.5">
      <c r="A67" s="4" t="s">
        <v>62</v>
      </c>
      <c r="B67" s="7">
        <v>0</v>
      </c>
      <c r="C67" s="7">
        <v>12310.5</v>
      </c>
      <c r="D67" s="7">
        <f t="shared" si="2"/>
        <v>-12310.5</v>
      </c>
      <c r="E67" s="8">
        <f t="shared" si="3"/>
        <v>-1</v>
      </c>
    </row>
    <row r="68" spans="1:5" x14ac:dyDescent="0.5">
      <c r="A68" s="4" t="s">
        <v>63</v>
      </c>
      <c r="B68" s="7">
        <v>40708.86</v>
      </c>
      <c r="C68" s="7">
        <v>9682.43</v>
      </c>
      <c r="D68" s="7">
        <f t="shared" si="2"/>
        <v>31026.43</v>
      </c>
      <c r="E68" s="8">
        <f t="shared" si="3"/>
        <v>3.2044052990829779</v>
      </c>
    </row>
    <row r="69" spans="1:5" x14ac:dyDescent="0.5">
      <c r="A69" s="4" t="s">
        <v>64</v>
      </c>
      <c r="B69" s="7">
        <v>18750</v>
      </c>
      <c r="C69" s="7">
        <v>43259.5</v>
      </c>
      <c r="D69" s="7">
        <f t="shared" si="2"/>
        <v>-24509.5</v>
      </c>
      <c r="E69" s="8">
        <f t="shared" si="3"/>
        <v>-0.56656919289404639</v>
      </c>
    </row>
    <row r="70" spans="1:5" x14ac:dyDescent="0.5">
      <c r="A70" s="4" t="s">
        <v>65</v>
      </c>
      <c r="B70" s="7">
        <v>4687.5</v>
      </c>
      <c r="C70" s="7">
        <v>0</v>
      </c>
      <c r="D70" s="7">
        <f t="shared" si="2"/>
        <v>4687.5</v>
      </c>
      <c r="E70" s="8" t="str">
        <f t="shared" si="3"/>
        <v>-</v>
      </c>
    </row>
    <row r="71" spans="1:5" x14ac:dyDescent="0.5">
      <c r="A71" s="4" t="s">
        <v>66</v>
      </c>
      <c r="B71" s="7">
        <v>9017.94</v>
      </c>
      <c r="C71" s="7">
        <v>0</v>
      </c>
      <c r="D71" s="7">
        <f t="shared" si="2"/>
        <v>9017.94</v>
      </c>
      <c r="E71" s="8" t="str">
        <f t="shared" si="3"/>
        <v>-</v>
      </c>
    </row>
    <row r="72" spans="1:5" x14ac:dyDescent="0.5">
      <c r="A72" s="4" t="s">
        <v>67</v>
      </c>
      <c r="B72" s="7">
        <v>7720</v>
      </c>
      <c r="C72" s="7">
        <v>16445</v>
      </c>
      <c r="D72" s="7">
        <f t="shared" si="2"/>
        <v>-8725</v>
      </c>
      <c r="E72" s="8">
        <f t="shared" si="3"/>
        <v>-0.53055640012161753</v>
      </c>
    </row>
    <row r="73" spans="1:5" x14ac:dyDescent="0.5">
      <c r="A73" s="4" t="s">
        <v>68</v>
      </c>
      <c r="B73" s="7">
        <v>8503.49</v>
      </c>
      <c r="C73" s="7">
        <v>13402.88</v>
      </c>
      <c r="D73" s="7">
        <f t="shared" si="2"/>
        <v>-4899.3899999999994</v>
      </c>
      <c r="E73" s="8">
        <f t="shared" si="3"/>
        <v>-0.36554755395855215</v>
      </c>
    </row>
    <row r="74" spans="1:5" x14ac:dyDescent="0.5">
      <c r="A74" s="4" t="s">
        <v>69</v>
      </c>
      <c r="B74" s="7">
        <v>20774.66</v>
      </c>
      <c r="C74" s="7">
        <v>5000</v>
      </c>
      <c r="D74" s="7">
        <f t="shared" si="2"/>
        <v>15774.66</v>
      </c>
      <c r="E74" s="8">
        <f t="shared" si="3"/>
        <v>3.1549320000000001</v>
      </c>
    </row>
    <row r="75" spans="1:5" x14ac:dyDescent="0.5">
      <c r="A75" s="4" t="s">
        <v>70</v>
      </c>
      <c r="B75" s="7">
        <v>0</v>
      </c>
      <c r="C75" s="7">
        <v>3045</v>
      </c>
      <c r="D75" s="7">
        <f t="shared" si="2"/>
        <v>-3045</v>
      </c>
      <c r="E75" s="8">
        <f t="shared" si="3"/>
        <v>-1</v>
      </c>
    </row>
    <row r="76" spans="1:5" x14ac:dyDescent="0.5">
      <c r="A76" s="4" t="s">
        <v>71</v>
      </c>
      <c r="B76" s="7">
        <v>7348.75</v>
      </c>
      <c r="C76" s="7">
        <v>1775</v>
      </c>
      <c r="D76" s="7">
        <f t="shared" si="2"/>
        <v>5573.75</v>
      </c>
      <c r="E76" s="8">
        <f t="shared" si="3"/>
        <v>3.1401408450704227</v>
      </c>
    </row>
    <row r="77" spans="1:5" x14ac:dyDescent="0.5">
      <c r="A77" s="4" t="s">
        <v>72</v>
      </c>
      <c r="B77" s="7">
        <v>137</v>
      </c>
      <c r="C77" s="7">
        <v>0</v>
      </c>
      <c r="D77" s="7">
        <f t="shared" si="2"/>
        <v>137</v>
      </c>
      <c r="E77" s="8" t="str">
        <f t="shared" si="3"/>
        <v>-</v>
      </c>
    </row>
    <row r="78" spans="1:5" x14ac:dyDescent="0.5">
      <c r="A78" s="4" t="s">
        <v>73</v>
      </c>
      <c r="B78" s="7">
        <v>0</v>
      </c>
      <c r="C78" s="7">
        <v>5804.32</v>
      </c>
      <c r="D78" s="7">
        <f t="shared" si="2"/>
        <v>-5804.32</v>
      </c>
      <c r="E78" s="8">
        <f t="shared" si="3"/>
        <v>-1</v>
      </c>
    </row>
    <row r="79" spans="1:5" x14ac:dyDescent="0.5">
      <c r="A79" s="4" t="s">
        <v>74</v>
      </c>
      <c r="B79" s="7">
        <v>0</v>
      </c>
      <c r="C79" s="7">
        <v>9807.5</v>
      </c>
      <c r="D79" s="7">
        <f t="shared" si="2"/>
        <v>-9807.5</v>
      </c>
      <c r="E79" s="8">
        <f t="shared" si="3"/>
        <v>-1</v>
      </c>
    </row>
    <row r="80" spans="1:5" x14ac:dyDescent="0.5">
      <c r="A80" s="4" t="s">
        <v>75</v>
      </c>
      <c r="B80" s="7">
        <v>10520</v>
      </c>
      <c r="C80" s="7">
        <v>7217.97</v>
      </c>
      <c r="D80" s="7">
        <f t="shared" si="2"/>
        <v>3302.0299999999997</v>
      </c>
      <c r="E80" s="8">
        <f t="shared" si="3"/>
        <v>0.45747350016694438</v>
      </c>
    </row>
    <row r="81" spans="1:5" x14ac:dyDescent="0.5">
      <c r="A81" s="4" t="s">
        <v>76</v>
      </c>
      <c r="B81" s="7">
        <v>2002</v>
      </c>
      <c r="C81" s="7">
        <v>0</v>
      </c>
      <c r="D81" s="7">
        <f t="shared" si="2"/>
        <v>2002</v>
      </c>
      <c r="E81" s="8" t="str">
        <f t="shared" si="3"/>
        <v>-</v>
      </c>
    </row>
    <row r="82" spans="1:5" x14ac:dyDescent="0.5">
      <c r="A82" s="4" t="s">
        <v>77</v>
      </c>
      <c r="B82" s="7">
        <v>7841.96</v>
      </c>
      <c r="C82" s="7">
        <v>6546.5</v>
      </c>
      <c r="D82" s="7">
        <f t="shared" si="2"/>
        <v>1295.46</v>
      </c>
      <c r="E82" s="8">
        <f t="shared" si="3"/>
        <v>0.1978858932253876</v>
      </c>
    </row>
    <row r="83" spans="1:5" x14ac:dyDescent="0.5">
      <c r="A83" s="4" t="s">
        <v>78</v>
      </c>
      <c r="B83" s="7">
        <v>32114.25</v>
      </c>
      <c r="C83" s="7">
        <v>5493.5</v>
      </c>
      <c r="D83" s="7">
        <f t="shared" si="2"/>
        <v>26620.75</v>
      </c>
      <c r="E83" s="8">
        <f t="shared" si="3"/>
        <v>4.8458632929826155</v>
      </c>
    </row>
    <row r="84" spans="1:5" x14ac:dyDescent="0.5">
      <c r="A84" s="4" t="s">
        <v>79</v>
      </c>
      <c r="B84" s="7">
        <v>3885</v>
      </c>
      <c r="C84" s="7">
        <v>0</v>
      </c>
      <c r="D84" s="7">
        <f t="shared" si="2"/>
        <v>3885</v>
      </c>
      <c r="E84" s="8" t="str">
        <f t="shared" si="3"/>
        <v>-</v>
      </c>
    </row>
    <row r="85" spans="1:5" x14ac:dyDescent="0.5">
      <c r="A85" s="4" t="s">
        <v>80</v>
      </c>
      <c r="B85" s="7">
        <v>76131.5</v>
      </c>
      <c r="C85" s="7">
        <v>59733.3</v>
      </c>
      <c r="D85" s="7">
        <f t="shared" si="2"/>
        <v>16398.199999999997</v>
      </c>
      <c r="E85" s="8">
        <f t="shared" si="3"/>
        <v>0.27452359069396798</v>
      </c>
    </row>
    <row r="86" spans="1:5" x14ac:dyDescent="0.5">
      <c r="A86" s="4" t="s">
        <v>81</v>
      </c>
      <c r="B86" s="7">
        <v>0</v>
      </c>
      <c r="C86" s="7">
        <v>27360</v>
      </c>
      <c r="D86" s="7">
        <f t="shared" si="2"/>
        <v>-27360</v>
      </c>
      <c r="E86" s="8">
        <f t="shared" si="3"/>
        <v>-1</v>
      </c>
    </row>
    <row r="87" spans="1:5" x14ac:dyDescent="0.5">
      <c r="A87" s="4" t="s">
        <v>82</v>
      </c>
      <c r="B87" s="7">
        <v>0</v>
      </c>
      <c r="C87" s="7">
        <v>1100</v>
      </c>
      <c r="D87" s="7">
        <f t="shared" si="2"/>
        <v>-1100</v>
      </c>
      <c r="E87" s="8">
        <f t="shared" si="3"/>
        <v>-1</v>
      </c>
    </row>
    <row r="88" spans="1:5" x14ac:dyDescent="0.5">
      <c r="A88" s="4" t="s">
        <v>83</v>
      </c>
      <c r="B88" s="7">
        <v>-9.18</v>
      </c>
      <c r="C88" s="7">
        <v>38.369999999999997</v>
      </c>
      <c r="D88" s="7">
        <f t="shared" si="2"/>
        <v>-47.55</v>
      </c>
      <c r="E88" s="8">
        <f t="shared" si="3"/>
        <v>-1.2392494136043783</v>
      </c>
    </row>
    <row r="89" spans="1:5" x14ac:dyDescent="0.5">
      <c r="A89" s="4" t="s">
        <v>84</v>
      </c>
      <c r="B89" s="7">
        <v>21167.53</v>
      </c>
      <c r="C89" s="7">
        <v>10308.5</v>
      </c>
      <c r="D89" s="7">
        <f t="shared" si="2"/>
        <v>10859.029999999999</v>
      </c>
      <c r="E89" s="8">
        <f t="shared" si="3"/>
        <v>1.0534054421108792</v>
      </c>
    </row>
    <row r="90" spans="1:5" x14ac:dyDescent="0.5">
      <c r="A90" s="4" t="s">
        <v>85</v>
      </c>
      <c r="B90" s="7">
        <v>6766.65</v>
      </c>
      <c r="C90" s="7">
        <v>6455.25</v>
      </c>
      <c r="D90" s="7">
        <f t="shared" si="2"/>
        <v>311.39999999999964</v>
      </c>
      <c r="E90" s="8">
        <f t="shared" si="3"/>
        <v>4.8239804810038284E-2</v>
      </c>
    </row>
    <row r="91" spans="1:5" x14ac:dyDescent="0.5">
      <c r="A91" s="4" t="s">
        <v>86</v>
      </c>
      <c r="B91" s="7">
        <v>0</v>
      </c>
      <c r="C91" s="7">
        <v>493.63</v>
      </c>
      <c r="D91" s="7">
        <f t="shared" si="2"/>
        <v>-493.63</v>
      </c>
      <c r="E91" s="8">
        <f t="shared" si="3"/>
        <v>-1</v>
      </c>
    </row>
    <row r="92" spans="1:5" x14ac:dyDescent="0.5">
      <c r="A92" s="4" t="s">
        <v>87</v>
      </c>
      <c r="B92" s="7">
        <v>0</v>
      </c>
      <c r="C92" s="7">
        <v>1475</v>
      </c>
      <c r="D92" s="7">
        <f t="shared" si="2"/>
        <v>-1475</v>
      </c>
      <c r="E92" s="8">
        <f t="shared" si="3"/>
        <v>-1</v>
      </c>
    </row>
    <row r="93" spans="1:5" x14ac:dyDescent="0.5">
      <c r="A93" s="4" t="s">
        <v>88</v>
      </c>
      <c r="B93" s="7">
        <v>0</v>
      </c>
      <c r="C93" s="7">
        <v>7239.7</v>
      </c>
      <c r="D93" s="7">
        <f t="shared" si="2"/>
        <v>-7239.7</v>
      </c>
      <c r="E93" s="8">
        <f t="shared" si="3"/>
        <v>-1</v>
      </c>
    </row>
    <row r="94" spans="1:5" x14ac:dyDescent="0.5">
      <c r="A94" s="4" t="s">
        <v>89</v>
      </c>
      <c r="B94" s="7">
        <v>4034.33</v>
      </c>
      <c r="C94" s="7">
        <v>1830.43</v>
      </c>
      <c r="D94" s="7">
        <f t="shared" si="2"/>
        <v>2203.8999999999996</v>
      </c>
      <c r="E94" s="8">
        <f t="shared" si="3"/>
        <v>1.2040340247919885</v>
      </c>
    </row>
    <row r="95" spans="1:5" x14ac:dyDescent="0.5">
      <c r="A95" s="9" t="s">
        <v>90</v>
      </c>
      <c r="B95" s="10">
        <f>SUM(B49:B94)</f>
        <v>730782.90999999992</v>
      </c>
      <c r="C95" s="10">
        <f>SUM(C49:C94)</f>
        <v>590689.39</v>
      </c>
      <c r="D95" s="10">
        <f t="shared" si="2"/>
        <v>140093.5199999999</v>
      </c>
      <c r="E95" s="11">
        <f t="shared" si="3"/>
        <v>0.23716952153144294</v>
      </c>
    </row>
    <row r="96" spans="1:5" x14ac:dyDescent="0.5">
      <c r="A96" s="12" t="s">
        <v>91</v>
      </c>
      <c r="B96" s="13">
        <f>B31+B38+B42+B46+B95</f>
        <v>1165213.7599999998</v>
      </c>
      <c r="C96" s="13">
        <f>C31+C38+C42+C46+C95</f>
        <v>805913.25</v>
      </c>
      <c r="D96" s="13">
        <f t="shared" si="2"/>
        <v>359300.50999999978</v>
      </c>
      <c r="E96" s="14">
        <f t="shared" si="3"/>
        <v>0.44583025530353271</v>
      </c>
    </row>
    <row r="98" spans="1:5" ht="13.2" thickBot="1" x14ac:dyDescent="0.55000000000000004">
      <c r="A98" s="15" t="s">
        <v>92</v>
      </c>
      <c r="B98" s="16">
        <f>B23-B96</f>
        <v>263886.31000000052</v>
      </c>
      <c r="C98" s="16">
        <f>C23-C96</f>
        <v>305024.29999999981</v>
      </c>
      <c r="D98" s="16">
        <f>B98-C98</f>
        <v>-41137.989999999292</v>
      </c>
      <c r="E98" s="17">
        <f>IF(C98=0, "-", D98/C98*(IF(C98&lt;0, -1, 1)))</f>
        <v>-0.13486791052384783</v>
      </c>
    </row>
    <row r="100" spans="1:5" x14ac:dyDescent="0.5">
      <c r="A100" s="5" t="s">
        <v>93</v>
      </c>
      <c r="B100" s="5" t="s">
        <v>7</v>
      </c>
      <c r="C100" s="5" t="s">
        <v>7</v>
      </c>
    </row>
    <row r="102" spans="1:5" x14ac:dyDescent="0.5">
      <c r="A102" s="6" t="s">
        <v>94</v>
      </c>
      <c r="B102" s="6" t="s">
        <v>7</v>
      </c>
      <c r="C102" s="6" t="s">
        <v>7</v>
      </c>
    </row>
    <row r="103" spans="1:5" x14ac:dyDescent="0.5">
      <c r="A103" s="4" t="s">
        <v>95</v>
      </c>
      <c r="B103" s="7">
        <v>61427</v>
      </c>
      <c r="C103" s="7">
        <v>60219</v>
      </c>
      <c r="D103" s="7">
        <f>B103-C103</f>
        <v>1208</v>
      </c>
      <c r="E103" s="8">
        <f>IF(C103=0, "-", D103/C103*(IF(C103&lt;0, -1, 1)))</f>
        <v>2.0060113917534334E-2</v>
      </c>
    </row>
    <row r="104" spans="1:5" x14ac:dyDescent="0.5">
      <c r="A104" s="9" t="s">
        <v>96</v>
      </c>
      <c r="B104" s="10">
        <f>SUM(B103:B103)</f>
        <v>61427</v>
      </c>
      <c r="C104" s="10">
        <f>SUM(C103:C103)</f>
        <v>60219</v>
      </c>
      <c r="D104" s="10">
        <f>B104-C104</f>
        <v>1208</v>
      </c>
      <c r="E104" s="11">
        <f>IF(C104=0, "-", D104/C104*(IF(C104&lt;0, -1, 1)))</f>
        <v>2.0060113917534334E-2</v>
      </c>
    </row>
    <row r="106" spans="1:5" x14ac:dyDescent="0.5">
      <c r="A106" s="6" t="s">
        <v>97</v>
      </c>
      <c r="B106" s="6" t="s">
        <v>7</v>
      </c>
      <c r="C106" s="6" t="s">
        <v>7</v>
      </c>
    </row>
    <row r="107" spans="1:5" x14ac:dyDescent="0.5">
      <c r="A107" s="4" t="s">
        <v>98</v>
      </c>
      <c r="B107" s="7">
        <v>5043</v>
      </c>
      <c r="C107" s="7">
        <v>4113</v>
      </c>
      <c r="D107" s="7">
        <f>B107-C107</f>
        <v>930</v>
      </c>
      <c r="E107" s="8">
        <f>IF(C107=0, "-", D107/C107*(IF(C107&lt;0, -1, 1)))</f>
        <v>0.2261123267687819</v>
      </c>
    </row>
    <row r="108" spans="1:5" x14ac:dyDescent="0.5">
      <c r="A108" s="4" t="s">
        <v>99</v>
      </c>
      <c r="B108" s="7">
        <v>0</v>
      </c>
      <c r="C108" s="7">
        <v>7491</v>
      </c>
      <c r="D108" s="7">
        <f>B108-C108</f>
        <v>-7491</v>
      </c>
      <c r="E108" s="8">
        <f>IF(C108=0, "-", D108/C108*(IF(C108&lt;0, -1, 1)))</f>
        <v>-1</v>
      </c>
    </row>
    <row r="109" spans="1:5" x14ac:dyDescent="0.5">
      <c r="A109" s="4" t="s">
        <v>100</v>
      </c>
      <c r="B109" s="7">
        <v>0</v>
      </c>
      <c r="C109" s="7">
        <v>4361.1400000000003</v>
      </c>
      <c r="D109" s="7">
        <f>B109-C109</f>
        <v>-4361.1400000000003</v>
      </c>
      <c r="E109" s="8">
        <f>IF(C109=0, "-", D109/C109*(IF(C109&lt;0, -1, 1)))</f>
        <v>-1</v>
      </c>
    </row>
    <row r="110" spans="1:5" x14ac:dyDescent="0.5">
      <c r="A110" s="9" t="s">
        <v>101</v>
      </c>
      <c r="B110" s="10">
        <f>SUM(B107:B109)</f>
        <v>5043</v>
      </c>
      <c r="C110" s="10">
        <f>SUM(C107:C109)</f>
        <v>15965.14</v>
      </c>
      <c r="D110" s="10">
        <f>B110-C110</f>
        <v>-10922.14</v>
      </c>
      <c r="E110" s="11">
        <f>IF(C110=0, "-", D110/C110*(IF(C110&lt;0, -1, 1)))</f>
        <v>-0.68412428578765982</v>
      </c>
    </row>
    <row r="111" spans="1:5" x14ac:dyDescent="0.5">
      <c r="A111" s="12" t="s">
        <v>102</v>
      </c>
      <c r="B111" s="13">
        <f>B104+B110</f>
        <v>66470</v>
      </c>
      <c r="C111" s="13">
        <f>C104+C110</f>
        <v>76184.14</v>
      </c>
      <c r="D111" s="13">
        <f>B111-C111</f>
        <v>-9714.14</v>
      </c>
      <c r="E111" s="14">
        <f>IF(C111=0, "-", D111/C111*(IF(C111&lt;0, -1, 1)))</f>
        <v>-0.127508691441552</v>
      </c>
    </row>
    <row r="113" spans="1:5" x14ac:dyDescent="0.5">
      <c r="A113" s="5" t="s">
        <v>103</v>
      </c>
      <c r="B113" s="5" t="s">
        <v>7</v>
      </c>
      <c r="C113" s="5" t="s">
        <v>7</v>
      </c>
    </row>
    <row r="115" spans="1:5" x14ac:dyDescent="0.5">
      <c r="A115" s="6" t="s">
        <v>104</v>
      </c>
      <c r="B115" s="6" t="s">
        <v>7</v>
      </c>
      <c r="C115" s="6" t="s">
        <v>7</v>
      </c>
    </row>
    <row r="116" spans="1:5" x14ac:dyDescent="0.5">
      <c r="A116" s="4" t="s">
        <v>105</v>
      </c>
      <c r="B116" s="7">
        <v>0</v>
      </c>
      <c r="C116" s="7">
        <v>34.25</v>
      </c>
      <c r="D116" s="7">
        <f>B116-C116</f>
        <v>-34.25</v>
      </c>
      <c r="E116" s="8">
        <f>IF(C116=0, "-", D116/C116*(IF(C116&lt;0, -1, 1)))</f>
        <v>-1</v>
      </c>
    </row>
    <row r="117" spans="1:5" x14ac:dyDescent="0.5">
      <c r="A117" s="9" t="s">
        <v>106</v>
      </c>
      <c r="B117" s="10">
        <f>SUM(B116:B116)</f>
        <v>0</v>
      </c>
      <c r="C117" s="10">
        <f>SUM(C116:C116)</f>
        <v>34.25</v>
      </c>
      <c r="D117" s="10">
        <f>B117-C117</f>
        <v>-34.25</v>
      </c>
      <c r="E117" s="11">
        <f>IF(C117=0, "-", D117/C117*(IF(C117&lt;0, -1, 1)))</f>
        <v>-1</v>
      </c>
    </row>
    <row r="118" spans="1:5" x14ac:dyDescent="0.5">
      <c r="A118" s="12" t="s">
        <v>107</v>
      </c>
      <c r="B118" s="13">
        <f>B117</f>
        <v>0</v>
      </c>
      <c r="C118" s="13">
        <f>C117</f>
        <v>34.25</v>
      </c>
      <c r="D118" s="13">
        <f>B118-C118</f>
        <v>-34.25</v>
      </c>
      <c r="E118" s="14">
        <f>IF(C118=0, "-", D118/C118*(IF(C118&lt;0, -1, 1)))</f>
        <v>-1</v>
      </c>
    </row>
    <row r="120" spans="1:5" ht="13.2" thickBot="1" x14ac:dyDescent="0.55000000000000004">
      <c r="A120" s="15" t="s">
        <v>108</v>
      </c>
      <c r="B120" s="16">
        <v>66470</v>
      </c>
      <c r="C120" s="16">
        <v>76149.89</v>
      </c>
      <c r="D120" s="16">
        <f>B120-C120</f>
        <v>-9679.89</v>
      </c>
      <c r="E120" s="17">
        <f>IF(C120=0, "-", D120/C120*(IF(C120&lt;0, -1, 1)))</f>
        <v>-0.12711627029270822</v>
      </c>
    </row>
    <row r="122" spans="1:5" x14ac:dyDescent="0.5">
      <c r="A122" s="18" t="s">
        <v>109</v>
      </c>
      <c r="B122" s="19">
        <v>330356.31</v>
      </c>
      <c r="C122" s="19">
        <v>381174.19</v>
      </c>
      <c r="D122" s="19">
        <f>B122-C122</f>
        <v>-50817.880000000005</v>
      </c>
      <c r="E122" s="20">
        <f>IF(C122=0, "-", D122/C122*(IF(C122&lt;0, -1, 1)))</f>
        <v>-0.13331930999840258</v>
      </c>
    </row>
    <row r="124" spans="1:5" x14ac:dyDescent="0.5">
      <c r="A124" s="18" t="s">
        <v>110</v>
      </c>
      <c r="B124" s="19">
        <v>330356.31</v>
      </c>
      <c r="C124" s="19">
        <v>381174.19</v>
      </c>
      <c r="D124" s="19">
        <f>B124-C124</f>
        <v>-50817.880000000005</v>
      </c>
      <c r="E124" s="20">
        <f>IF(C124=0, "-", D124/C124*(IF(C124&lt;0, -1, 1)))</f>
        <v>-0.13331930999840258</v>
      </c>
    </row>
    <row r="126" spans="1:5" x14ac:dyDescent="0.5">
      <c r="A126" s="5" t="s">
        <v>111</v>
      </c>
      <c r="B126" s="5" t="s">
        <v>7</v>
      </c>
      <c r="C126" s="5" t="s">
        <v>7</v>
      </c>
    </row>
    <row r="128" spans="1:5" x14ac:dyDescent="0.5">
      <c r="A128" s="6" t="s">
        <v>112</v>
      </c>
      <c r="B128" s="6" t="s">
        <v>7</v>
      </c>
      <c r="C128" s="6" t="s">
        <v>7</v>
      </c>
    </row>
    <row r="129" spans="1:5" x14ac:dyDescent="0.5">
      <c r="A129" s="4" t="s">
        <v>113</v>
      </c>
      <c r="B129" s="7">
        <v>0</v>
      </c>
      <c r="C129" s="7">
        <v>381174.19</v>
      </c>
      <c r="D129" s="7">
        <f>B129-C129</f>
        <v>-381174.19</v>
      </c>
      <c r="E129" s="8">
        <f>IF(C129=0, "-", D129/C129*(IF(C129&lt;0, -1, 1)))</f>
        <v>-1</v>
      </c>
    </row>
    <row r="130" spans="1:5" x14ac:dyDescent="0.5">
      <c r="A130" s="9" t="s">
        <v>114</v>
      </c>
      <c r="B130" s="10">
        <f>SUM(B129:B129)</f>
        <v>0</v>
      </c>
      <c r="C130" s="10">
        <f>SUM(C129:C129)</f>
        <v>381174.19</v>
      </c>
      <c r="D130" s="10">
        <f>B130-C130</f>
        <v>-381174.19</v>
      </c>
      <c r="E130" s="11">
        <f>IF(C130=0, "-", D130/C130*(IF(C130&lt;0, -1, 1)))</f>
        <v>-1</v>
      </c>
    </row>
    <row r="131" spans="1:5" x14ac:dyDescent="0.5">
      <c r="A131" s="12" t="s">
        <v>115</v>
      </c>
      <c r="B131" s="13">
        <f>B130</f>
        <v>0</v>
      </c>
      <c r="C131" s="13">
        <f>C130</f>
        <v>381174.19</v>
      </c>
      <c r="D131" s="13">
        <f>B131-C131</f>
        <v>-381174.19</v>
      </c>
      <c r="E131" s="14">
        <f>IF(C131=0, "-", D131/C131*(IF(C131&lt;0, -1, 1)))</f>
        <v>-1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Budsjett 2026</vt:lpstr>
      <vt:lpstr>Resultatregnskap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Wenneck, Thomas de Lange</dc:creator>
  <cp:lastModifiedBy>Wenneck, Thomas de Lange</cp:lastModifiedBy>
  <dcterms:created xsi:type="dcterms:W3CDTF">2026-03-10T16:02:38Z</dcterms:created>
  <dcterms:modified xsi:type="dcterms:W3CDTF">2026-03-11T16:58:31Z</dcterms:modified>
</cp:coreProperties>
</file>